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rresinoviafr.sharepoint.com/sites/2BSVS-TU/Documents partages/General/Pôle technique/Assessment work RED III + BE/"/>
    </mc:Choice>
  </mc:AlternateContent>
  <xr:revisionPtr revIDLastSave="19" documentId="8_{71D40F22-51B2-4D42-AFC1-F6C823AD689E}" xr6:coauthVersionLast="47" xr6:coauthVersionMax="47" xr10:uidLastSave="{F1D69E21-F8C8-4428-81E3-0000988D0D10}"/>
  <bookViews>
    <workbookView xWindow="-110" yWindow="-110" windowWidth="19420" windowHeight="10300" xr2:uid="{6DFE1647-4813-4CA6-95F8-3C4E7F3923D1}"/>
  </bookViews>
  <sheets>
    <sheet name="Co-processing Input attribution" sheetId="3" r:id="rId1"/>
    <sheet name="Co-processing Input FCC" sheetId="10" r:id="rId2"/>
    <sheet name="Co-processing Input HDS" sheetId="9" r:id="rId3"/>
    <sheet name="YIELD BALANCE M-A HDS" sheetId="12" r:id="rId4"/>
    <sheet name="YIELD BALANCE M-A FCC" sheetId="11" r:id="rId5"/>
    <sheet name="MASS BALANCE" sheetId="5" r:id="rId6"/>
    <sheet name="ENERGY BALANCE" sheetId="6" r:id="rId7"/>
    <sheet name="YIELD BALANCE M-B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9" l="1"/>
  <c r="C11" i="9" s="1"/>
  <c r="C8" i="9"/>
  <c r="C7" i="9"/>
  <c r="C6" i="9"/>
  <c r="C11" i="10"/>
  <c r="C10" i="10"/>
  <c r="C7" i="10"/>
  <c r="C8" i="10" s="1"/>
  <c r="J22" i="12"/>
  <c r="J23" i="12"/>
  <c r="E14" i="12"/>
  <c r="F8" i="12"/>
  <c r="O4" i="12"/>
  <c r="J8" i="12" s="1"/>
  <c r="O3" i="12"/>
  <c r="F3" i="12"/>
  <c r="O3" i="11"/>
  <c r="J23" i="11"/>
  <c r="J24" i="11"/>
  <c r="J25" i="11"/>
  <c r="J26" i="11"/>
  <c r="J27" i="11"/>
  <c r="J22" i="11"/>
  <c r="E14" i="11"/>
  <c r="F8" i="11"/>
  <c r="O4" i="11"/>
  <c r="J9" i="11" s="1"/>
  <c r="F3" i="11"/>
  <c r="G3" i="10"/>
  <c r="F3" i="10"/>
  <c r="C6" i="10"/>
  <c r="C6" i="3"/>
  <c r="C5" i="3"/>
  <c r="O5" i="7"/>
  <c r="L3" i="6"/>
  <c r="O4" i="7"/>
  <c r="O3" i="7"/>
  <c r="E14" i="7"/>
  <c r="O9" i="7"/>
  <c r="O8" i="7"/>
  <c r="F8" i="7"/>
  <c r="F3" i="7"/>
  <c r="G8" i="6"/>
  <c r="G4" i="6"/>
  <c r="G3" i="6"/>
  <c r="E14" i="6"/>
  <c r="J14" i="5"/>
  <c r="E14" i="5"/>
  <c r="F8" i="5"/>
  <c r="L3" i="5" s="1"/>
  <c r="L4" i="5"/>
  <c r="F3" i="5"/>
  <c r="K4" i="5" s="1"/>
  <c r="C10" i="3"/>
  <c r="D12" i="3" s="1"/>
  <c r="C9" i="3"/>
  <c r="C7" i="3"/>
  <c r="D13" i="10" l="1"/>
  <c r="J9" i="12"/>
  <c r="J8" i="11"/>
  <c r="D13" i="9"/>
  <c r="H8" i="6"/>
  <c r="H3" i="6"/>
  <c r="O10" i="7"/>
  <c r="L14" i="5"/>
  <c r="K5" i="5"/>
  <c r="L5" i="5"/>
  <c r="K3" i="5"/>
  <c r="L4" i="6" l="1"/>
  <c r="L5" i="6"/>
  <c r="K14" i="5"/>
</calcChain>
</file>

<file path=xl/sharedStrings.xml><?xml version="1.0" encoding="utf-8"?>
<sst xmlns="http://schemas.openxmlformats.org/spreadsheetml/2006/main" count="266" uniqueCount="109">
  <si>
    <t>Benchmark scenario</t>
  </si>
  <si>
    <t>MWh per year</t>
  </si>
  <si>
    <t>Tons of fossil feedstock per year</t>
  </si>
  <si>
    <t>Tons of biogenic feedstock per year</t>
  </si>
  <si>
    <t>Tons of CO2eq per year</t>
  </si>
  <si>
    <t>Co-processing scenario</t>
  </si>
  <si>
    <t>Tons of biogenic CO2eq produced during the co-processing</t>
  </si>
  <si>
    <t>Comparison of energy</t>
  </si>
  <si>
    <t>CO2eq emissions exluding biogenic CO2</t>
  </si>
  <si>
    <t>tons of CO2eq</t>
  </si>
  <si>
    <t>Comparison of CO2 emissions</t>
  </si>
  <si>
    <t>extra tons of CO2eq -&gt; attributed to the biofuel conversion process</t>
  </si>
  <si>
    <t>Biogenic fraction of the inputs:</t>
  </si>
  <si>
    <t>%</t>
  </si>
  <si>
    <t>Inputs share attributed to the biofuel</t>
  </si>
  <si>
    <t>MWh is the share of all inputs of the baseline scenario that are attributed to the biofuel.</t>
  </si>
  <si>
    <t>extra MWh -&gt; attributed to the biofuel conversion process</t>
  </si>
  <si>
    <t>Energy input for the conversion of biogenic feedstock into biofuel:</t>
  </si>
  <si>
    <t>MWh for biofuel conversion process</t>
  </si>
  <si>
    <t>Input</t>
  </si>
  <si>
    <t>Biogenic</t>
  </si>
  <si>
    <t>Fossil</t>
  </si>
  <si>
    <t>Quantity, ton</t>
  </si>
  <si>
    <t>Outputs</t>
  </si>
  <si>
    <t>Name</t>
  </si>
  <si>
    <t>HVO</t>
  </si>
  <si>
    <t>Biodiesel</t>
  </si>
  <si>
    <t>Diesel</t>
  </si>
  <si>
    <t>Hydrogen</t>
  </si>
  <si>
    <t>Crude oil</t>
  </si>
  <si>
    <t>Attribution</t>
  </si>
  <si>
    <t>Output</t>
  </si>
  <si>
    <t>Share, %</t>
  </si>
  <si>
    <t>Conversion factors</t>
  </si>
  <si>
    <t>Kerosene</t>
  </si>
  <si>
    <t>Biokerosene</t>
  </si>
  <si>
    <t>Factor</t>
  </si>
  <si>
    <t>Total</t>
  </si>
  <si>
    <t>other</t>
  </si>
  <si>
    <t>Other</t>
  </si>
  <si>
    <t>Mass, ton</t>
  </si>
  <si>
    <t>Tons</t>
  </si>
  <si>
    <t>Biogenic share</t>
  </si>
  <si>
    <t>Fossil share</t>
  </si>
  <si>
    <t>MASS BALANCE</t>
  </si>
  <si>
    <t>YIELD BALANCE Method B</t>
  </si>
  <si>
    <t>YIELD BALANCE Method A</t>
  </si>
  <si>
    <t>Method B:</t>
  </si>
  <si>
    <t>Establish a relationship between the bio input and the bio output</t>
  </si>
  <si>
    <t>of a co processing unit. Conversion factor/s determined by running several</t>
  </si>
  <si>
    <t>batches of feedstock at known co processing conditions.</t>
  </si>
  <si>
    <t>Method A:</t>
  </si>
  <si>
    <t>Yields first recorded with only pure fossil feedstock. Then, a share</t>
  </si>
  <si>
    <t>of biomass feedstocks to be added to the input stream and the incremental</t>
  </si>
  <si>
    <t>effect on the yields is recorded. Pro rata allocation of bio content to all</t>
  </si>
  <si>
    <t>outputs. An Yield factor only valid for the specific inputs and process</t>
  </si>
  <si>
    <t>conditions for which the yield factor had been established.</t>
  </si>
  <si>
    <t>Scenario 1 (pure fossil)</t>
  </si>
  <si>
    <t>Scenario 2 (co-process)</t>
  </si>
  <si>
    <t>Yield Kerosene</t>
  </si>
  <si>
    <t>Yield diesel</t>
  </si>
  <si>
    <t>Produced fuels</t>
  </si>
  <si>
    <t>Fossil input, %</t>
  </si>
  <si>
    <t>Biogenic input, %</t>
  </si>
  <si>
    <t>Increment in yield due to co-processing for diesel</t>
  </si>
  <si>
    <t>Increment in yield due to co-processing for kerosene</t>
  </si>
  <si>
    <t>tons of biodiesel</t>
  </si>
  <si>
    <t>tons of biokerosene</t>
  </si>
  <si>
    <t>LHV, MJ/kg</t>
  </si>
  <si>
    <t>Input Share, %</t>
  </si>
  <si>
    <t>Energy, MJ</t>
  </si>
  <si>
    <t>The use of different conversion factors is possible.</t>
  </si>
  <si>
    <t>Specific requirements on the application of energy balance methods (article 3)</t>
  </si>
  <si>
    <t>PROCESS ENERGY</t>
  </si>
  <si>
    <t>Energy balance method shall record the energy content in the biomass and the fossil feedstocks entering the co processing facility.</t>
  </si>
  <si>
    <t>Energy content of both such feedstocks shall be calculated by using the mass of the feedstock and its lower heating value (LHV, measured in MJ per kg).</t>
  </si>
  <si>
    <t>Biocontent in the final fuels produced calculated as bio energy input divided by total energy input and applied to all fuel outputs (taking into account process energy).</t>
  </si>
  <si>
    <t>Energy share of biogenic content in all outputs to be determined as being equal to the energy share of the biogenic content at the input.</t>
  </si>
  <si>
    <t>Rapeseed oil</t>
  </si>
  <si>
    <t>Yields defined by a Member State</t>
  </si>
  <si>
    <t>or</t>
  </si>
  <si>
    <t>Vegetable Oil</t>
  </si>
  <si>
    <t>FCC process</t>
  </si>
  <si>
    <t>Crude oil residue from Topping column</t>
  </si>
  <si>
    <t>Yield gas</t>
  </si>
  <si>
    <t>Yield LPG</t>
  </si>
  <si>
    <t>Yield Gasoline</t>
  </si>
  <si>
    <t>Yield Diesel</t>
  </si>
  <si>
    <t>Yield Heavy residue</t>
  </si>
  <si>
    <t>Yield Coke</t>
  </si>
  <si>
    <t xml:space="preserve">From laboratory and pilot tests, verified by third party, yields in coprocessing scenario are similar to fossil ones </t>
  </si>
  <si>
    <t>gas</t>
  </si>
  <si>
    <t>LPG</t>
  </si>
  <si>
    <t>Gasoline</t>
  </si>
  <si>
    <t>Heavy residue</t>
  </si>
  <si>
    <t>Coke</t>
  </si>
  <si>
    <t>(Process yield assumed to be 100% in order to explain the biogenic distribution in products)</t>
  </si>
  <si>
    <t>HDS process</t>
  </si>
  <si>
    <t>Actually, biogenic content in HDS input is limited to 5% in diesel production</t>
  </si>
  <si>
    <t>Yield diesel /Kerosene</t>
  </si>
  <si>
    <t>diesel /Kerosene</t>
  </si>
  <si>
    <t>example for HDS</t>
  </si>
  <si>
    <t>Example of FCC</t>
  </si>
  <si>
    <t>Note: In this example, streams from FCC are furtherly treated in other plants such as Alkylation or HDS</t>
  </si>
  <si>
    <t>This data usually comes from laboratory and pilot tests, verified by third parties, yields in coprocessing scenario are similar to fossil ones in this example</t>
  </si>
  <si>
    <t xml:space="preserve">FCC </t>
  </si>
  <si>
    <t>HDS</t>
  </si>
  <si>
    <t>Currently, biogenic content in FCC input is limited to 5% due to technologic evaluations</t>
  </si>
  <si>
    <t>IMPORTANT: Conversion factors shall be established using C14 testing to ensure they accurately reflect realistic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</si>
</sst>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4" borderId="4" xfId="0" applyFill="1" applyBorder="1" applyAlignment="1">
      <alignment horizontal="center" vertical="center" wrapText="1"/>
    </xf>
    <xf numFmtId="0" fontId="0" fillId="0" borderId="14" xfId="0" applyBorder="1"/>
    <xf numFmtId="0" fontId="0" fillId="2" borderId="11" xfId="0" applyFill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5" borderId="0" xfId="0" applyFill="1" applyAlignment="1">
      <alignment horizontal="center"/>
    </xf>
    <xf numFmtId="2" fontId="0" fillId="0" borderId="0" xfId="0" applyNumberFormat="1"/>
    <xf numFmtId="9" fontId="0" fillId="0" borderId="4" xfId="1" applyFont="1" applyBorder="1"/>
    <xf numFmtId="1" fontId="0" fillId="0" borderId="0" xfId="0" applyNumberFormat="1"/>
    <xf numFmtId="1" fontId="0" fillId="0" borderId="14" xfId="0" applyNumberFormat="1" applyBorder="1"/>
    <xf numFmtId="0" fontId="0" fillId="0" borderId="23" xfId="0" applyBorder="1"/>
    <xf numFmtId="9" fontId="0" fillId="0" borderId="0" xfId="1" applyFont="1" applyBorder="1" applyAlignment="1">
      <alignment horizontal="center" vertical="center"/>
    </xf>
    <xf numFmtId="0" fontId="2" fillId="0" borderId="0" xfId="0" applyFont="1"/>
    <xf numFmtId="0" fontId="0" fillId="6" borderId="0" xfId="0" applyFill="1"/>
    <xf numFmtId="0" fontId="2" fillId="6" borderId="4" xfId="0" applyFont="1" applyFill="1" applyBorder="1"/>
    <xf numFmtId="1" fontId="0" fillId="6" borderId="4" xfId="0" applyNumberFormat="1" applyFill="1" applyBorder="1"/>
    <xf numFmtId="0" fontId="0" fillId="5" borderId="4" xfId="0" applyFill="1" applyBorder="1"/>
    <xf numFmtId="0" fontId="0" fillId="6" borderId="24" xfId="0" applyFill="1" applyBorder="1"/>
    <xf numFmtId="0" fontId="0" fillId="6" borderId="14" xfId="0" applyFill="1" applyBorder="1"/>
    <xf numFmtId="0" fontId="2" fillId="6" borderId="11" xfId="0" applyFont="1" applyFill="1" applyBorder="1"/>
    <xf numFmtId="1" fontId="2" fillId="6" borderId="11" xfId="0" applyNumberFormat="1" applyFont="1" applyFill="1" applyBorder="1"/>
    <xf numFmtId="0" fontId="2" fillId="5" borderId="4" xfId="0" applyFont="1" applyFill="1" applyBorder="1"/>
    <xf numFmtId="0" fontId="4" fillId="0" borderId="4" xfId="0" applyFont="1" applyBorder="1" applyAlignment="1">
      <alignment wrapText="1"/>
    </xf>
    <xf numFmtId="9" fontId="0" fillId="0" borderId="4" xfId="0" applyNumberFormat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0" borderId="0" xfId="0" applyFont="1"/>
    <xf numFmtId="0" fontId="5" fillId="7" borderId="11" xfId="0" applyFont="1" applyFill="1" applyBorder="1"/>
    <xf numFmtId="0" fontId="5" fillId="7" borderId="4" xfId="0" applyFont="1" applyFill="1" applyBorder="1"/>
    <xf numFmtId="0" fontId="5" fillId="7" borderId="6" xfId="0" applyFont="1" applyFill="1" applyBorder="1"/>
    <xf numFmtId="0" fontId="5" fillId="7" borderId="7" xfId="0" applyFont="1" applyFill="1" applyBorder="1"/>
    <xf numFmtId="0" fontId="6" fillId="0" borderId="0" xfId="0" applyFont="1"/>
    <xf numFmtId="0" fontId="7" fillId="0" borderId="0" xfId="0" applyFont="1"/>
    <xf numFmtId="9" fontId="5" fillId="0" borderId="4" xfId="1" applyFont="1" applyFill="1" applyBorder="1"/>
    <xf numFmtId="0" fontId="7" fillId="0" borderId="4" xfId="0" applyFont="1" applyBorder="1"/>
    <xf numFmtId="9" fontId="7" fillId="0" borderId="4" xfId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9" fontId="0" fillId="0" borderId="22" xfId="1" applyFont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164" fontId="0" fillId="0" borderId="13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7129-8584-46CC-8276-D6D67200F286}">
  <dimension ref="B1:G14"/>
  <sheetViews>
    <sheetView tabSelected="1" zoomScale="78" zoomScaleNormal="160" workbookViewId="0">
      <selection activeCell="B14" sqref="B14"/>
    </sheetView>
  </sheetViews>
  <sheetFormatPr baseColWidth="10" defaultColWidth="11.453125" defaultRowHeight="14.5" x14ac:dyDescent="0.35"/>
  <cols>
    <col min="2" max="2" width="41.7265625" customWidth="1"/>
    <col min="3" max="3" width="16.54296875" customWidth="1"/>
    <col min="4" max="4" width="18.453125" customWidth="1"/>
    <col min="5" max="5" width="15.1796875" customWidth="1"/>
    <col min="6" max="6" width="21.81640625" customWidth="1"/>
    <col min="7" max="7" width="24" customWidth="1"/>
  </cols>
  <sheetData>
    <row r="1" spans="2:7" ht="48" customHeight="1" thickBot="1" x14ac:dyDescent="0.4">
      <c r="B1" s="3"/>
      <c r="C1" s="10" t="s">
        <v>2</v>
      </c>
      <c r="D1" s="11" t="s">
        <v>3</v>
      </c>
      <c r="E1" s="4" t="s">
        <v>1</v>
      </c>
      <c r="F1" s="2" t="s">
        <v>4</v>
      </c>
      <c r="G1" s="2" t="s">
        <v>6</v>
      </c>
    </row>
    <row r="2" spans="2:7" x14ac:dyDescent="0.35">
      <c r="B2" s="3" t="s">
        <v>0</v>
      </c>
      <c r="C2" s="8">
        <v>100</v>
      </c>
      <c r="D2" s="9">
        <v>0</v>
      </c>
      <c r="E2" s="5">
        <v>50</v>
      </c>
      <c r="F2" s="1">
        <v>150</v>
      </c>
      <c r="G2" s="1">
        <v>0</v>
      </c>
    </row>
    <row r="3" spans="2:7" ht="15" thickBot="1" x14ac:dyDescent="0.4">
      <c r="B3" s="3" t="s">
        <v>5</v>
      </c>
      <c r="C3" s="6">
        <v>95</v>
      </c>
      <c r="D3" s="7">
        <v>5</v>
      </c>
      <c r="E3" s="5">
        <v>70</v>
      </c>
      <c r="F3" s="1">
        <v>170</v>
      </c>
      <c r="G3" s="1">
        <v>5</v>
      </c>
    </row>
    <row r="5" spans="2:7" x14ac:dyDescent="0.35">
      <c r="B5" t="s">
        <v>7</v>
      </c>
      <c r="C5">
        <f>E3-E2</f>
        <v>20</v>
      </c>
      <c r="D5" t="s">
        <v>16</v>
      </c>
    </row>
    <row r="6" spans="2:7" x14ac:dyDescent="0.35">
      <c r="B6" t="s">
        <v>8</v>
      </c>
      <c r="C6">
        <f>F3-G3</f>
        <v>165</v>
      </c>
      <c r="D6" t="s">
        <v>9</v>
      </c>
    </row>
    <row r="7" spans="2:7" x14ac:dyDescent="0.35">
      <c r="B7" t="s">
        <v>10</v>
      </c>
      <c r="C7">
        <f>C6-F2</f>
        <v>15</v>
      </c>
      <c r="D7" t="s">
        <v>11</v>
      </c>
    </row>
    <row r="9" spans="2:7" x14ac:dyDescent="0.35">
      <c r="B9" t="s">
        <v>12</v>
      </c>
      <c r="C9">
        <f>D3*100/(C3+D3)</f>
        <v>5</v>
      </c>
      <c r="D9" t="s">
        <v>13</v>
      </c>
    </row>
    <row r="10" spans="2:7" x14ac:dyDescent="0.35">
      <c r="B10" t="s">
        <v>14</v>
      </c>
      <c r="C10">
        <f>E2*C9/100</f>
        <v>2.5</v>
      </c>
      <c r="D10" t="s">
        <v>15</v>
      </c>
    </row>
    <row r="12" spans="2:7" x14ac:dyDescent="0.35">
      <c r="B12" t="s">
        <v>17</v>
      </c>
      <c r="D12">
        <f>C5+C10</f>
        <v>22.5</v>
      </c>
      <c r="E12" t="s">
        <v>18</v>
      </c>
    </row>
    <row r="14" spans="2:7" ht="15.5" x14ac:dyDescent="0.35">
      <c r="B14" s="63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B8C5-DD54-435F-8D66-BEA3F41F2E17}">
  <dimension ref="B1:G15"/>
  <sheetViews>
    <sheetView zoomScale="87" zoomScaleNormal="160" workbookViewId="0">
      <selection activeCell="B15" sqref="B15"/>
    </sheetView>
  </sheetViews>
  <sheetFormatPr baseColWidth="10" defaultColWidth="11.453125" defaultRowHeight="14.5" x14ac:dyDescent="0.35"/>
  <cols>
    <col min="2" max="2" width="41.7265625" customWidth="1"/>
    <col min="3" max="3" width="16.54296875" customWidth="1"/>
    <col min="4" max="4" width="18.453125" customWidth="1"/>
    <col min="5" max="5" width="15.1796875" customWidth="1"/>
    <col min="6" max="6" width="21.81640625" customWidth="1"/>
    <col min="7" max="7" width="24" customWidth="1"/>
  </cols>
  <sheetData>
    <row r="1" spans="2:7" ht="48" customHeight="1" thickBot="1" x14ac:dyDescent="0.4">
      <c r="B1" s="3" t="s">
        <v>105</v>
      </c>
      <c r="C1" s="10" t="s">
        <v>2</v>
      </c>
      <c r="D1" s="11" t="s">
        <v>3</v>
      </c>
      <c r="E1" s="4" t="s">
        <v>1</v>
      </c>
      <c r="F1" s="2" t="s">
        <v>4</v>
      </c>
      <c r="G1" s="2" t="s">
        <v>6</v>
      </c>
    </row>
    <row r="2" spans="2:7" x14ac:dyDescent="0.35">
      <c r="B2" s="3" t="s">
        <v>0</v>
      </c>
      <c r="C2" s="8">
        <v>100</v>
      </c>
      <c r="D2" s="9">
        <v>0</v>
      </c>
      <c r="E2" s="5">
        <v>50</v>
      </c>
      <c r="F2" s="1">
        <v>150</v>
      </c>
      <c r="G2" s="1">
        <v>0</v>
      </c>
    </row>
    <row r="3" spans="2:7" ht="15" thickBot="1" x14ac:dyDescent="0.4">
      <c r="B3" s="3" t="s">
        <v>5</v>
      </c>
      <c r="C3" s="37">
        <v>95</v>
      </c>
      <c r="D3" s="38">
        <v>5</v>
      </c>
      <c r="E3" s="40">
        <v>50</v>
      </c>
      <c r="F3" s="41">
        <f>+F2*C3/100</f>
        <v>142.5</v>
      </c>
      <c r="G3" s="41">
        <f>+F2*D3/100</f>
        <v>7.5</v>
      </c>
    </row>
    <row r="5" spans="2:7" x14ac:dyDescent="0.35">
      <c r="B5" s="39"/>
      <c r="D5" s="39"/>
    </row>
    <row r="6" spans="2:7" x14ac:dyDescent="0.35">
      <c r="B6" t="s">
        <v>7</v>
      </c>
      <c r="C6">
        <f>E3-E2</f>
        <v>0</v>
      </c>
      <c r="D6" t="s">
        <v>16</v>
      </c>
    </row>
    <row r="7" spans="2:7" x14ac:dyDescent="0.35">
      <c r="B7" t="s">
        <v>8</v>
      </c>
      <c r="C7">
        <f>F3</f>
        <v>142.5</v>
      </c>
      <c r="D7" t="s">
        <v>9</v>
      </c>
    </row>
    <row r="8" spans="2:7" x14ac:dyDescent="0.35">
      <c r="B8" t="s">
        <v>10</v>
      </c>
      <c r="C8">
        <f>F2-C7</f>
        <v>7.5</v>
      </c>
      <c r="D8" t="s">
        <v>11</v>
      </c>
    </row>
    <row r="10" spans="2:7" x14ac:dyDescent="0.35">
      <c r="B10" t="s">
        <v>12</v>
      </c>
      <c r="C10">
        <f>D3*100/(C3+D3)</f>
        <v>5</v>
      </c>
      <c r="D10" t="s">
        <v>13</v>
      </c>
    </row>
    <row r="11" spans="2:7" x14ac:dyDescent="0.35">
      <c r="B11" t="s">
        <v>14</v>
      </c>
      <c r="C11">
        <f>E2*C10/100</f>
        <v>2.5</v>
      </c>
      <c r="D11" t="s">
        <v>15</v>
      </c>
    </row>
    <row r="13" spans="2:7" x14ac:dyDescent="0.35">
      <c r="B13" t="s">
        <v>17</v>
      </c>
      <c r="D13">
        <f>C6+C11</f>
        <v>2.5</v>
      </c>
      <c r="E13" t="s">
        <v>18</v>
      </c>
    </row>
    <row r="15" spans="2:7" ht="15.5" x14ac:dyDescent="0.35">
      <c r="B15" s="63" t="s">
        <v>108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F482-F9D3-4DB7-B5E2-7C2367FA0F82}">
  <dimension ref="B1:G15"/>
  <sheetViews>
    <sheetView zoomScale="87" zoomScaleNormal="160" workbookViewId="0">
      <selection activeCell="B15" sqref="B15"/>
    </sheetView>
  </sheetViews>
  <sheetFormatPr baseColWidth="10" defaultColWidth="11.453125" defaultRowHeight="14.5" x14ac:dyDescent="0.35"/>
  <cols>
    <col min="2" max="2" width="41.7265625" customWidth="1"/>
    <col min="3" max="3" width="16.54296875" customWidth="1"/>
    <col min="4" max="4" width="18.453125" customWidth="1"/>
    <col min="5" max="5" width="15.1796875" customWidth="1"/>
    <col min="6" max="6" width="21.81640625" customWidth="1"/>
    <col min="7" max="7" width="24" customWidth="1"/>
  </cols>
  <sheetData>
    <row r="1" spans="2:7" ht="48" customHeight="1" thickBot="1" x14ac:dyDescent="0.4">
      <c r="B1" s="3" t="s">
        <v>106</v>
      </c>
      <c r="C1" s="10" t="s">
        <v>2</v>
      </c>
      <c r="D1" s="11" t="s">
        <v>3</v>
      </c>
      <c r="E1" s="4" t="s">
        <v>1</v>
      </c>
      <c r="F1" s="2" t="s">
        <v>4</v>
      </c>
      <c r="G1" s="2" t="s">
        <v>6</v>
      </c>
    </row>
    <row r="2" spans="2:7" x14ac:dyDescent="0.35">
      <c r="B2" s="3" t="s">
        <v>0</v>
      </c>
      <c r="C2" s="8">
        <v>100</v>
      </c>
      <c r="D2" s="9">
        <v>0</v>
      </c>
      <c r="E2" s="5">
        <v>50</v>
      </c>
      <c r="F2" s="1">
        <v>150</v>
      </c>
      <c r="G2" s="1">
        <v>0</v>
      </c>
    </row>
    <row r="3" spans="2:7" ht="15" thickBot="1" x14ac:dyDescent="0.4">
      <c r="B3" s="3" t="s">
        <v>5</v>
      </c>
      <c r="C3" s="37">
        <v>95</v>
      </c>
      <c r="D3" s="38">
        <v>5</v>
      </c>
      <c r="E3" s="40">
        <v>50</v>
      </c>
      <c r="F3" s="41">
        <v>142.5</v>
      </c>
      <c r="G3" s="41">
        <v>7.5</v>
      </c>
    </row>
    <row r="6" spans="2:7" x14ac:dyDescent="0.35">
      <c r="B6" t="s">
        <v>7</v>
      </c>
      <c r="C6">
        <f>E3-E2</f>
        <v>0</v>
      </c>
      <c r="D6" t="s">
        <v>16</v>
      </c>
    </row>
    <row r="7" spans="2:7" x14ac:dyDescent="0.35">
      <c r="B7" t="s">
        <v>8</v>
      </c>
      <c r="C7">
        <f>F3-G3</f>
        <v>135</v>
      </c>
      <c r="D7" t="s">
        <v>9</v>
      </c>
    </row>
    <row r="8" spans="2:7" x14ac:dyDescent="0.35">
      <c r="B8" t="s">
        <v>10</v>
      </c>
      <c r="C8">
        <f>C7-F2</f>
        <v>-15</v>
      </c>
      <c r="D8" t="s">
        <v>11</v>
      </c>
    </row>
    <row r="10" spans="2:7" x14ac:dyDescent="0.35">
      <c r="B10" t="s">
        <v>12</v>
      </c>
      <c r="C10">
        <f>D3*100/(C3+D3)</f>
        <v>5</v>
      </c>
      <c r="D10" t="s">
        <v>13</v>
      </c>
    </row>
    <row r="11" spans="2:7" x14ac:dyDescent="0.35">
      <c r="B11" t="s">
        <v>14</v>
      </c>
      <c r="C11">
        <f>E2*C10/100</f>
        <v>2.5</v>
      </c>
      <c r="D11" t="s">
        <v>15</v>
      </c>
    </row>
    <row r="13" spans="2:7" x14ac:dyDescent="0.35">
      <c r="B13" t="s">
        <v>17</v>
      </c>
      <c r="D13">
        <f>C6+C11</f>
        <v>2.5</v>
      </c>
      <c r="E13" t="s">
        <v>18</v>
      </c>
    </row>
    <row r="15" spans="2:7" ht="15.5" x14ac:dyDescent="0.35">
      <c r="B15" s="63" t="s">
        <v>108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D31C-CADC-45A1-A880-4521EE13D7D2}">
  <dimension ref="A1:O35"/>
  <sheetViews>
    <sheetView zoomScale="81" zoomScaleNormal="160" workbookViewId="0">
      <selection activeCell="A17" sqref="A17:F19"/>
    </sheetView>
  </sheetViews>
  <sheetFormatPr baseColWidth="10" defaultColWidth="11.453125" defaultRowHeight="14.5" x14ac:dyDescent="0.35"/>
  <cols>
    <col min="3" max="3" width="5.26953125" bestFit="1" customWidth="1"/>
    <col min="4" max="4" width="42" customWidth="1"/>
    <col min="5" max="5" width="12.1796875" customWidth="1"/>
    <col min="8" max="8" width="23.26953125" customWidth="1"/>
    <col min="9" max="10" width="16.26953125" customWidth="1"/>
    <col min="11" max="11" width="19.453125" customWidth="1"/>
    <col min="12" max="12" width="13.81640625" customWidth="1"/>
    <col min="13" max="13" width="13.7265625" customWidth="1"/>
    <col min="14" max="14" width="21.81640625" customWidth="1"/>
    <col min="15" max="15" width="17.26953125" customWidth="1"/>
  </cols>
  <sheetData>
    <row r="1" spans="2:15" ht="21.5" thickBot="1" x14ac:dyDescent="0.55000000000000004">
      <c r="B1" s="44" t="s">
        <v>97</v>
      </c>
      <c r="H1" s="49" t="s">
        <v>46</v>
      </c>
      <c r="I1" s="50"/>
      <c r="J1" s="50"/>
      <c r="K1" s="50"/>
      <c r="L1" s="50"/>
      <c r="M1" s="51"/>
      <c r="N1" s="51"/>
      <c r="O1" s="51"/>
    </row>
    <row r="2" spans="2:15" ht="15" thickBot="1" x14ac:dyDescent="0.4">
      <c r="B2" s="12" t="s">
        <v>30</v>
      </c>
      <c r="C2" s="12" t="s">
        <v>19</v>
      </c>
      <c r="D2" s="12" t="s">
        <v>24</v>
      </c>
      <c r="E2" s="12" t="s">
        <v>22</v>
      </c>
      <c r="F2" s="18" t="s">
        <v>32</v>
      </c>
      <c r="I2" s="29" t="s">
        <v>62</v>
      </c>
      <c r="J2" s="29" t="s">
        <v>63</v>
      </c>
      <c r="K2" s="29" t="s">
        <v>60</v>
      </c>
      <c r="L2" s="29" t="s">
        <v>59</v>
      </c>
    </row>
    <row r="3" spans="2:15" ht="22" x14ac:dyDescent="0.35">
      <c r="B3" s="52" t="s">
        <v>20</v>
      </c>
      <c r="C3" s="13">
        <v>1</v>
      </c>
      <c r="D3" s="42" t="s">
        <v>81</v>
      </c>
      <c r="E3" s="43">
        <v>5</v>
      </c>
      <c r="F3" s="55">
        <f>SUM(E3:E7)/SUM(E3:E12)</f>
        <v>0.05</v>
      </c>
      <c r="H3" s="1" t="s">
        <v>57</v>
      </c>
      <c r="I3" s="20">
        <v>1</v>
      </c>
      <c r="J3" s="20">
        <v>0</v>
      </c>
      <c r="K3" s="20">
        <v>0.7</v>
      </c>
      <c r="L3" s="20">
        <v>0.1</v>
      </c>
      <c r="N3" s="35" t="s">
        <v>64</v>
      </c>
      <c r="O3" s="36">
        <f>K4-K3</f>
        <v>0.15000000000000002</v>
      </c>
    </row>
    <row r="4" spans="2:15" ht="22" x14ac:dyDescent="0.35">
      <c r="B4" s="53"/>
      <c r="C4" s="1">
        <v>2</v>
      </c>
      <c r="D4" s="1"/>
      <c r="E4" s="15"/>
      <c r="F4" s="56"/>
      <c r="H4" s="1" t="s">
        <v>58</v>
      </c>
      <c r="I4" s="20">
        <v>0.8</v>
      </c>
      <c r="J4" s="20">
        <v>0.2</v>
      </c>
      <c r="K4" s="20">
        <v>0.85</v>
      </c>
      <c r="L4" s="20">
        <v>0.15</v>
      </c>
      <c r="N4" s="35" t="s">
        <v>65</v>
      </c>
      <c r="O4" s="36">
        <f>L4-L3</f>
        <v>4.9999999999999989E-2</v>
      </c>
    </row>
    <row r="5" spans="2:15" x14ac:dyDescent="0.35">
      <c r="B5" s="53"/>
      <c r="C5" s="1">
        <v>3</v>
      </c>
      <c r="D5" s="1"/>
      <c r="E5" s="15"/>
      <c r="F5" s="56"/>
    </row>
    <row r="6" spans="2:15" x14ac:dyDescent="0.35">
      <c r="B6" s="53"/>
      <c r="C6" s="1">
        <v>4</v>
      </c>
      <c r="D6" s="1"/>
      <c r="E6" s="15"/>
      <c r="F6" s="56"/>
    </row>
    <row r="7" spans="2:15" ht="15" thickBot="1" x14ac:dyDescent="0.4">
      <c r="B7" s="54"/>
      <c r="C7" s="16">
        <v>5</v>
      </c>
      <c r="D7" s="16"/>
      <c r="E7" s="17"/>
      <c r="F7" s="57"/>
      <c r="H7" s="34" t="s">
        <v>61</v>
      </c>
      <c r="I7" s="29" t="s">
        <v>41</v>
      </c>
      <c r="J7" s="32" t="s">
        <v>42</v>
      </c>
    </row>
    <row r="8" spans="2:15" x14ac:dyDescent="0.35">
      <c r="B8" s="52" t="s">
        <v>21</v>
      </c>
      <c r="C8" s="13">
        <v>1</v>
      </c>
      <c r="D8" s="42" t="s">
        <v>83</v>
      </c>
      <c r="E8" s="43">
        <v>95</v>
      </c>
      <c r="F8" s="55">
        <f>SUM(E8:E12)/SUM(E3:E12)</f>
        <v>0.95</v>
      </c>
      <c r="H8" s="1" t="s">
        <v>27</v>
      </c>
      <c r="I8" s="1">
        <v>95</v>
      </c>
      <c r="J8" s="33">
        <f>I8*J4+I8*O4</f>
        <v>23.75</v>
      </c>
      <c r="K8" s="25" t="s">
        <v>66</v>
      </c>
    </row>
    <row r="9" spans="2:15" x14ac:dyDescent="0.35">
      <c r="B9" s="53"/>
      <c r="C9" s="1">
        <v>2</v>
      </c>
      <c r="D9" s="1"/>
      <c r="E9" s="15"/>
      <c r="F9" s="56"/>
      <c r="H9" s="1" t="s">
        <v>34</v>
      </c>
      <c r="I9" s="1">
        <v>15</v>
      </c>
      <c r="J9" s="32">
        <f>I9*J4+I9*O4</f>
        <v>3.75</v>
      </c>
      <c r="K9" s="25" t="s">
        <v>67</v>
      </c>
    </row>
    <row r="10" spans="2:15" x14ac:dyDescent="0.35">
      <c r="B10" s="53"/>
      <c r="C10" s="1">
        <v>3</v>
      </c>
      <c r="D10" s="1"/>
      <c r="E10" s="15"/>
      <c r="F10" s="56"/>
      <c r="H10" s="1" t="s">
        <v>39</v>
      </c>
      <c r="I10" s="1">
        <v>20</v>
      </c>
    </row>
    <row r="11" spans="2:15" x14ac:dyDescent="0.35">
      <c r="B11" s="53"/>
      <c r="C11" s="1">
        <v>4</v>
      </c>
      <c r="D11" s="1"/>
      <c r="E11" s="15"/>
      <c r="F11" s="56"/>
    </row>
    <row r="12" spans="2:15" ht="15" thickBot="1" x14ac:dyDescent="0.4">
      <c r="B12" s="54"/>
      <c r="C12" s="16">
        <v>5</v>
      </c>
      <c r="D12" s="16"/>
      <c r="E12" s="17"/>
      <c r="F12" s="57"/>
    </row>
    <row r="13" spans="2:15" x14ac:dyDescent="0.35">
      <c r="H13" s="45" t="s">
        <v>101</v>
      </c>
    </row>
    <row r="14" spans="2:15" x14ac:dyDescent="0.35">
      <c r="D14" s="3" t="s">
        <v>37</v>
      </c>
      <c r="E14" s="5">
        <f>SUM(E3:E12)</f>
        <v>100</v>
      </c>
      <c r="I14" s="29" t="s">
        <v>62</v>
      </c>
      <c r="J14" s="29" t="s">
        <v>63</v>
      </c>
      <c r="K14" s="29" t="s">
        <v>99</v>
      </c>
      <c r="L14" s="29" t="s">
        <v>85</v>
      </c>
    </row>
    <row r="15" spans="2:15" x14ac:dyDescent="0.35">
      <c r="H15" s="47" t="s">
        <v>57</v>
      </c>
      <c r="I15" s="48">
        <v>1</v>
      </c>
      <c r="J15" s="48">
        <v>0</v>
      </c>
      <c r="K15" s="48">
        <v>0.86</v>
      </c>
      <c r="L15" s="48">
        <v>0.05</v>
      </c>
    </row>
    <row r="16" spans="2:15" x14ac:dyDescent="0.35">
      <c r="H16" s="47" t="s">
        <v>58</v>
      </c>
      <c r="I16" s="48">
        <v>0.95</v>
      </c>
      <c r="J16" s="48">
        <v>0.05</v>
      </c>
      <c r="K16" s="48">
        <v>0.86</v>
      </c>
      <c r="L16" s="48">
        <v>0.05</v>
      </c>
    </row>
    <row r="17" spans="1:12" ht="15.5" customHeight="1" x14ac:dyDescent="0.35">
      <c r="A17" s="64" t="s">
        <v>108</v>
      </c>
      <c r="B17" s="64"/>
      <c r="C17" s="64"/>
      <c r="D17" s="64"/>
      <c r="E17" s="64"/>
      <c r="F17" s="64"/>
      <c r="H17" s="45" t="s">
        <v>90</v>
      </c>
      <c r="I17" s="45"/>
      <c r="J17" s="45"/>
      <c r="K17" s="45"/>
      <c r="L17" s="45"/>
    </row>
    <row r="18" spans="1:12" x14ac:dyDescent="0.35">
      <c r="A18" s="64"/>
      <c r="B18" s="64"/>
      <c r="C18" s="64"/>
      <c r="D18" s="64"/>
      <c r="E18" s="64"/>
      <c r="F18" s="64"/>
      <c r="H18" s="45" t="s">
        <v>98</v>
      </c>
      <c r="I18" s="45"/>
      <c r="J18" s="45"/>
      <c r="K18" s="45"/>
      <c r="L18" s="45"/>
    </row>
    <row r="19" spans="1:12" x14ac:dyDescent="0.35">
      <c r="A19" s="64"/>
      <c r="B19" s="64"/>
      <c r="C19" s="64"/>
      <c r="D19" s="64"/>
      <c r="E19" s="64"/>
      <c r="F19" s="64"/>
    </row>
    <row r="21" spans="1:12" x14ac:dyDescent="0.35">
      <c r="H21" s="34" t="s">
        <v>61</v>
      </c>
      <c r="I21" s="29" t="s">
        <v>41</v>
      </c>
      <c r="J21" s="32" t="s">
        <v>42</v>
      </c>
    </row>
    <row r="22" spans="1:12" x14ac:dyDescent="0.35">
      <c r="H22" s="45" t="s">
        <v>100</v>
      </c>
      <c r="I22" s="45">
        <v>86</v>
      </c>
      <c r="J22" s="45">
        <f>+I22*$J$16</f>
        <v>4.3</v>
      </c>
      <c r="K22" s="45"/>
      <c r="L22" s="45"/>
    </row>
    <row r="23" spans="1:12" x14ac:dyDescent="0.35">
      <c r="H23" s="45" t="s">
        <v>92</v>
      </c>
      <c r="I23" s="45">
        <v>5</v>
      </c>
      <c r="J23" s="45">
        <f t="shared" ref="J23" si="0">+I23*$J$16</f>
        <v>0.25</v>
      </c>
      <c r="K23" s="45"/>
      <c r="L23" s="45"/>
    </row>
    <row r="24" spans="1:12" x14ac:dyDescent="0.35">
      <c r="H24" s="45" t="s">
        <v>96</v>
      </c>
      <c r="I24" s="45"/>
      <c r="J24" s="45"/>
      <c r="K24" s="45"/>
      <c r="L24" s="45"/>
    </row>
    <row r="25" spans="1:12" x14ac:dyDescent="0.35">
      <c r="H25" s="45"/>
      <c r="I25" s="45"/>
      <c r="J25" s="45"/>
      <c r="K25" s="45"/>
      <c r="L25" s="45"/>
    </row>
    <row r="26" spans="1:12" x14ac:dyDescent="0.35">
      <c r="H26" s="45"/>
      <c r="I26" s="45"/>
      <c r="J26" s="45"/>
      <c r="K26" s="45"/>
      <c r="L26" s="45"/>
    </row>
    <row r="27" spans="1:12" x14ac:dyDescent="0.35">
      <c r="H27" s="45" t="s">
        <v>51</v>
      </c>
      <c r="I27" s="45"/>
      <c r="J27" s="45"/>
      <c r="K27" s="45"/>
      <c r="L27" s="45"/>
    </row>
    <row r="28" spans="1:12" x14ac:dyDescent="0.35">
      <c r="H28" s="45" t="s">
        <v>52</v>
      </c>
      <c r="I28" s="45"/>
      <c r="J28" s="45"/>
      <c r="K28" s="45"/>
      <c r="L28" s="45"/>
    </row>
    <row r="29" spans="1:12" x14ac:dyDescent="0.35">
      <c r="H29" s="45" t="s">
        <v>53</v>
      </c>
      <c r="I29" s="45"/>
      <c r="J29" s="45"/>
      <c r="K29" s="45"/>
      <c r="L29" s="45"/>
    </row>
    <row r="30" spans="1:12" x14ac:dyDescent="0.35">
      <c r="H30" s="45" t="s">
        <v>54</v>
      </c>
      <c r="I30" s="45"/>
      <c r="J30" s="45"/>
      <c r="K30" s="45"/>
      <c r="L30" s="45"/>
    </row>
    <row r="31" spans="1:12" x14ac:dyDescent="0.35">
      <c r="H31" s="45" t="s">
        <v>55</v>
      </c>
      <c r="I31" s="45"/>
      <c r="J31" s="45"/>
      <c r="K31" s="45"/>
      <c r="L31" s="45"/>
    </row>
    <row r="32" spans="1:12" x14ac:dyDescent="0.35">
      <c r="H32" s="45" t="s">
        <v>56</v>
      </c>
      <c r="I32" s="45"/>
      <c r="J32" s="45"/>
      <c r="K32" s="45"/>
      <c r="L32" s="45"/>
    </row>
    <row r="33" spans="8:12" x14ac:dyDescent="0.35">
      <c r="H33" s="45" t="s">
        <v>80</v>
      </c>
      <c r="I33" s="45"/>
      <c r="J33" s="45"/>
      <c r="K33" s="45"/>
      <c r="L33" s="45"/>
    </row>
    <row r="34" spans="8:12" x14ac:dyDescent="0.35">
      <c r="H34" s="45" t="s">
        <v>79</v>
      </c>
      <c r="I34" s="45"/>
      <c r="J34" s="45"/>
      <c r="K34" s="45"/>
      <c r="L34" s="45"/>
    </row>
    <row r="35" spans="8:12" x14ac:dyDescent="0.35">
      <c r="H35" s="45"/>
      <c r="I35" s="45"/>
      <c r="J35" s="45"/>
      <c r="K35" s="45"/>
      <c r="L35" s="45"/>
    </row>
  </sheetData>
  <mergeCells count="6">
    <mergeCell ref="A17:F19"/>
    <mergeCell ref="H1:O1"/>
    <mergeCell ref="B3:B7"/>
    <mergeCell ref="F3:F7"/>
    <mergeCell ref="B8:B12"/>
    <mergeCell ref="F8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EDFA-D0EC-4B39-8F6E-24CC4FA8E0C6}">
  <dimension ref="A1:P38"/>
  <sheetViews>
    <sheetView zoomScale="84" zoomScaleNormal="90" workbookViewId="0">
      <selection activeCell="A17" sqref="A17:F19"/>
    </sheetView>
  </sheetViews>
  <sheetFormatPr baseColWidth="10" defaultColWidth="11.453125" defaultRowHeight="14.5" x14ac:dyDescent="0.35"/>
  <cols>
    <col min="3" max="3" width="5.26953125" bestFit="1" customWidth="1"/>
    <col min="4" max="4" width="42" customWidth="1"/>
    <col min="5" max="5" width="12.1796875" customWidth="1"/>
    <col min="8" max="8" width="23.26953125" customWidth="1"/>
    <col min="9" max="10" width="16.26953125" customWidth="1"/>
    <col min="11" max="11" width="12.7265625" bestFit="1" customWidth="1"/>
    <col min="12" max="12" width="13.81640625" customWidth="1"/>
    <col min="13" max="13" width="13.7265625" customWidth="1"/>
    <col min="14" max="14" width="21.81640625" customWidth="1"/>
    <col min="15" max="15" width="17.26953125" customWidth="1"/>
  </cols>
  <sheetData>
    <row r="1" spans="2:16" ht="21.5" thickBot="1" x14ac:dyDescent="0.55000000000000004">
      <c r="B1" s="44" t="s">
        <v>82</v>
      </c>
      <c r="H1" s="49" t="s">
        <v>46</v>
      </c>
      <c r="I1" s="50"/>
      <c r="J1" s="50"/>
      <c r="K1" s="50"/>
      <c r="L1" s="50"/>
      <c r="M1" s="51"/>
      <c r="N1" s="51"/>
      <c r="O1" s="51"/>
    </row>
    <row r="2" spans="2:16" ht="15" thickBot="1" x14ac:dyDescent="0.4">
      <c r="B2" s="12" t="s">
        <v>30</v>
      </c>
      <c r="C2" s="12" t="s">
        <v>19</v>
      </c>
      <c r="D2" s="12" t="s">
        <v>24</v>
      </c>
      <c r="E2" s="12" t="s">
        <v>22</v>
      </c>
      <c r="F2" s="18" t="s">
        <v>32</v>
      </c>
      <c r="I2" s="29" t="s">
        <v>62</v>
      </c>
      <c r="J2" s="29" t="s">
        <v>63</v>
      </c>
      <c r="K2" s="29" t="s">
        <v>60</v>
      </c>
      <c r="L2" s="29" t="s">
        <v>59</v>
      </c>
    </row>
    <row r="3" spans="2:16" ht="22" x14ac:dyDescent="0.35">
      <c r="B3" s="52" t="s">
        <v>20</v>
      </c>
      <c r="C3" s="13">
        <v>1</v>
      </c>
      <c r="D3" s="42" t="s">
        <v>81</v>
      </c>
      <c r="E3" s="43">
        <v>5</v>
      </c>
      <c r="F3" s="55">
        <f>SUM(E3:E7)/SUM(E3:E12)</f>
        <v>0.05</v>
      </c>
      <c r="H3" s="1" t="s">
        <v>57</v>
      </c>
      <c r="I3" s="20">
        <v>1</v>
      </c>
      <c r="J3" s="20">
        <v>0</v>
      </c>
      <c r="K3" s="20">
        <v>0.7</v>
      </c>
      <c r="L3" s="20">
        <v>0.1</v>
      </c>
      <c r="N3" s="35" t="s">
        <v>64</v>
      </c>
      <c r="O3" s="36">
        <f>K4-K3</f>
        <v>0.15000000000000002</v>
      </c>
    </row>
    <row r="4" spans="2:16" ht="22" x14ac:dyDescent="0.35">
      <c r="B4" s="53"/>
      <c r="C4" s="1">
        <v>2</v>
      </c>
      <c r="D4" s="1"/>
      <c r="E4" s="15"/>
      <c r="F4" s="56"/>
      <c r="H4" s="1" t="s">
        <v>58</v>
      </c>
      <c r="I4" s="20">
        <v>0.8</v>
      </c>
      <c r="J4" s="20">
        <v>0.2</v>
      </c>
      <c r="K4" s="20">
        <v>0.85</v>
      </c>
      <c r="L4" s="20">
        <v>0.15</v>
      </c>
      <c r="N4" s="35" t="s">
        <v>65</v>
      </c>
      <c r="O4" s="36">
        <f>L4-L3</f>
        <v>4.9999999999999989E-2</v>
      </c>
    </row>
    <row r="5" spans="2:16" x14ac:dyDescent="0.35">
      <c r="B5" s="53"/>
      <c r="C5" s="1">
        <v>3</v>
      </c>
      <c r="D5" s="1"/>
      <c r="E5" s="15"/>
      <c r="F5" s="56"/>
    </row>
    <row r="6" spans="2:16" x14ac:dyDescent="0.35">
      <c r="B6" s="53"/>
      <c r="C6" s="1">
        <v>4</v>
      </c>
      <c r="D6" s="1"/>
      <c r="E6" s="15"/>
      <c r="F6" s="56"/>
    </row>
    <row r="7" spans="2:16" ht="15" thickBot="1" x14ac:dyDescent="0.4">
      <c r="B7" s="54"/>
      <c r="C7" s="16">
        <v>5</v>
      </c>
      <c r="D7" s="16"/>
      <c r="E7" s="17"/>
      <c r="F7" s="57"/>
      <c r="H7" s="34" t="s">
        <v>61</v>
      </c>
      <c r="I7" s="29" t="s">
        <v>41</v>
      </c>
      <c r="J7" s="32" t="s">
        <v>42</v>
      </c>
    </row>
    <row r="8" spans="2:16" x14ac:dyDescent="0.35">
      <c r="B8" s="52" t="s">
        <v>21</v>
      </c>
      <c r="C8" s="13">
        <v>1</v>
      </c>
      <c r="D8" s="42" t="s">
        <v>83</v>
      </c>
      <c r="E8" s="43">
        <v>95</v>
      </c>
      <c r="F8" s="55">
        <f>SUM(E8:E12)/SUM(E3:E12)</f>
        <v>0.95</v>
      </c>
      <c r="H8" s="1" t="s">
        <v>27</v>
      </c>
      <c r="I8" s="1">
        <v>95</v>
      </c>
      <c r="J8" s="33">
        <f>I8*J4+I8*O4</f>
        <v>23.75</v>
      </c>
      <c r="K8" s="25" t="s">
        <v>66</v>
      </c>
    </row>
    <row r="9" spans="2:16" x14ac:dyDescent="0.35">
      <c r="B9" s="53"/>
      <c r="C9" s="1">
        <v>2</v>
      </c>
      <c r="D9" s="1"/>
      <c r="E9" s="15"/>
      <c r="F9" s="56"/>
      <c r="H9" s="1" t="s">
        <v>34</v>
      </c>
      <c r="I9" s="1">
        <v>15</v>
      </c>
      <c r="J9" s="32">
        <f>I9*J4+I9*O4</f>
        <v>3.75</v>
      </c>
      <c r="K9" s="25" t="s">
        <v>67</v>
      </c>
    </row>
    <row r="10" spans="2:16" x14ac:dyDescent="0.35">
      <c r="B10" s="53"/>
      <c r="C10" s="1">
        <v>3</v>
      </c>
      <c r="D10" s="1"/>
      <c r="E10" s="15"/>
      <c r="F10" s="56"/>
      <c r="H10" s="1" t="s">
        <v>39</v>
      </c>
      <c r="I10" s="1">
        <v>20</v>
      </c>
    </row>
    <row r="11" spans="2:16" x14ac:dyDescent="0.35">
      <c r="B11" s="53"/>
      <c r="C11" s="1">
        <v>4</v>
      </c>
      <c r="D11" s="1"/>
      <c r="E11" s="15"/>
      <c r="F11" s="56"/>
    </row>
    <row r="12" spans="2:16" ht="15" thickBot="1" x14ac:dyDescent="0.4">
      <c r="B12" s="54"/>
      <c r="C12" s="16">
        <v>5</v>
      </c>
      <c r="D12" s="16"/>
      <c r="E12" s="17"/>
      <c r="F12" s="57"/>
    </row>
    <row r="13" spans="2:16" x14ac:dyDescent="0.35">
      <c r="H13" s="45" t="s">
        <v>102</v>
      </c>
    </row>
    <row r="14" spans="2:16" x14ac:dyDescent="0.35">
      <c r="D14" s="3" t="s">
        <v>37</v>
      </c>
      <c r="E14" s="5">
        <f>SUM(E3:E12)</f>
        <v>100</v>
      </c>
      <c r="I14" s="29" t="s">
        <v>62</v>
      </c>
      <c r="J14" s="29" t="s">
        <v>63</v>
      </c>
      <c r="K14" s="29" t="s">
        <v>84</v>
      </c>
      <c r="L14" s="29" t="s">
        <v>85</v>
      </c>
      <c r="M14" s="29" t="s">
        <v>86</v>
      </c>
      <c r="N14" s="29" t="s">
        <v>87</v>
      </c>
      <c r="O14" s="29" t="s">
        <v>88</v>
      </c>
      <c r="P14" s="29" t="s">
        <v>89</v>
      </c>
    </row>
    <row r="15" spans="2:16" ht="14.5" customHeight="1" x14ac:dyDescent="0.35">
      <c r="H15" s="1" t="s">
        <v>57</v>
      </c>
      <c r="I15" s="20">
        <v>1</v>
      </c>
      <c r="J15" s="20">
        <v>0</v>
      </c>
      <c r="K15" s="20">
        <v>0.06</v>
      </c>
      <c r="L15" s="20">
        <v>0.14000000000000001</v>
      </c>
      <c r="M15" s="20">
        <v>0.5</v>
      </c>
      <c r="N15" s="20">
        <v>0.11</v>
      </c>
      <c r="O15" s="20">
        <v>0.12</v>
      </c>
      <c r="P15" s="20">
        <v>7.0000000000000007E-2</v>
      </c>
    </row>
    <row r="16" spans="2:16" ht="14.5" customHeight="1" x14ac:dyDescent="0.35">
      <c r="H16" s="1" t="s">
        <v>58</v>
      </c>
      <c r="I16" s="46">
        <v>0.95</v>
      </c>
      <c r="J16" s="46">
        <v>0.05</v>
      </c>
      <c r="K16" s="46">
        <v>0.06</v>
      </c>
      <c r="L16" s="46">
        <v>0.14000000000000001</v>
      </c>
      <c r="M16" s="46">
        <v>0.5</v>
      </c>
      <c r="N16" s="46">
        <v>0.11</v>
      </c>
      <c r="O16" s="46">
        <v>0.12</v>
      </c>
      <c r="P16" s="46">
        <v>7.0000000000000007E-2</v>
      </c>
    </row>
    <row r="17" spans="1:10" ht="14.5" customHeight="1" x14ac:dyDescent="0.35">
      <c r="A17" s="64" t="s">
        <v>108</v>
      </c>
      <c r="B17" s="64"/>
      <c r="C17" s="64"/>
      <c r="D17" s="64"/>
      <c r="E17" s="64"/>
      <c r="F17" s="64"/>
      <c r="H17" s="45" t="s">
        <v>103</v>
      </c>
    </row>
    <row r="18" spans="1:10" x14ac:dyDescent="0.35">
      <c r="A18" s="64"/>
      <c r="B18" s="64"/>
      <c r="C18" s="64"/>
      <c r="D18" s="64"/>
      <c r="E18" s="64"/>
      <c r="F18" s="64"/>
      <c r="H18" s="45" t="s">
        <v>104</v>
      </c>
    </row>
    <row r="19" spans="1:10" x14ac:dyDescent="0.35">
      <c r="A19" s="64"/>
      <c r="B19" s="64"/>
      <c r="C19" s="64"/>
      <c r="D19" s="64"/>
      <c r="E19" s="64"/>
      <c r="F19" s="64"/>
      <c r="H19" s="45" t="s">
        <v>107</v>
      </c>
    </row>
    <row r="21" spans="1:10" x14ac:dyDescent="0.35">
      <c r="H21" s="34" t="s">
        <v>61</v>
      </c>
      <c r="I21" s="29" t="s">
        <v>41</v>
      </c>
      <c r="J21" s="32" t="s">
        <v>42</v>
      </c>
    </row>
    <row r="22" spans="1:10" x14ac:dyDescent="0.35">
      <c r="H22" t="s">
        <v>91</v>
      </c>
      <c r="I22" s="45">
        <v>6</v>
      </c>
      <c r="J22" s="45">
        <f>+I22*$J$16</f>
        <v>0.30000000000000004</v>
      </c>
    </row>
    <row r="23" spans="1:10" x14ac:dyDescent="0.35">
      <c r="H23" t="s">
        <v>92</v>
      </c>
      <c r="I23" s="45">
        <v>14</v>
      </c>
      <c r="J23" s="45">
        <f t="shared" ref="J23:J27" si="0">+I23*$J$16</f>
        <v>0.70000000000000007</v>
      </c>
    </row>
    <row r="24" spans="1:10" x14ac:dyDescent="0.35">
      <c r="H24" t="s">
        <v>93</v>
      </c>
      <c r="I24" s="45">
        <v>50</v>
      </c>
      <c r="J24" s="45">
        <f t="shared" si="0"/>
        <v>2.5</v>
      </c>
    </row>
    <row r="25" spans="1:10" x14ac:dyDescent="0.35">
      <c r="H25" t="s">
        <v>27</v>
      </c>
      <c r="I25" s="45">
        <v>11</v>
      </c>
      <c r="J25" s="45">
        <f t="shared" si="0"/>
        <v>0.55000000000000004</v>
      </c>
    </row>
    <row r="26" spans="1:10" x14ac:dyDescent="0.35">
      <c r="H26" t="s">
        <v>94</v>
      </c>
      <c r="I26" s="45">
        <v>12</v>
      </c>
      <c r="J26" s="45">
        <f t="shared" si="0"/>
        <v>0.60000000000000009</v>
      </c>
    </row>
    <row r="27" spans="1:10" x14ac:dyDescent="0.35">
      <c r="H27" t="s">
        <v>95</v>
      </c>
      <c r="I27" s="45">
        <v>7</v>
      </c>
      <c r="J27" s="45">
        <f t="shared" si="0"/>
        <v>0.35000000000000003</v>
      </c>
    </row>
    <row r="28" spans="1:10" x14ac:dyDescent="0.35">
      <c r="H28" s="45" t="s">
        <v>96</v>
      </c>
    </row>
    <row r="31" spans="1:10" x14ac:dyDescent="0.35">
      <c r="H31" t="s">
        <v>51</v>
      </c>
    </row>
    <row r="32" spans="1:10" x14ac:dyDescent="0.35">
      <c r="H32" t="s">
        <v>52</v>
      </c>
    </row>
    <row r="33" spans="8:9" x14ac:dyDescent="0.35">
      <c r="H33" t="s">
        <v>53</v>
      </c>
    </row>
    <row r="34" spans="8:9" x14ac:dyDescent="0.35">
      <c r="H34" t="s">
        <v>54</v>
      </c>
    </row>
    <row r="35" spans="8:9" x14ac:dyDescent="0.35">
      <c r="H35" t="s">
        <v>55</v>
      </c>
    </row>
    <row r="36" spans="8:9" x14ac:dyDescent="0.35">
      <c r="H36" t="s">
        <v>56</v>
      </c>
    </row>
    <row r="37" spans="8:9" x14ac:dyDescent="0.35">
      <c r="H37" s="39" t="s">
        <v>80</v>
      </c>
    </row>
    <row r="38" spans="8:9" x14ac:dyDescent="0.35">
      <c r="H38" s="45" t="s">
        <v>79</v>
      </c>
      <c r="I38" s="39"/>
    </row>
  </sheetData>
  <mergeCells count="6">
    <mergeCell ref="A17:F19"/>
    <mergeCell ref="H1:O1"/>
    <mergeCell ref="B3:B7"/>
    <mergeCell ref="F3:F7"/>
    <mergeCell ref="B8:B12"/>
    <mergeCell ref="F8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99C6-E8D7-448C-8D53-747873398EC4}">
  <dimension ref="A1:M18"/>
  <sheetViews>
    <sheetView zoomScale="84" workbookViewId="0">
      <selection activeCell="A16" sqref="A16:F18"/>
    </sheetView>
  </sheetViews>
  <sheetFormatPr baseColWidth="10" defaultColWidth="11.453125" defaultRowHeight="14.5" x14ac:dyDescent="0.35"/>
  <cols>
    <col min="3" max="3" width="5.26953125" bestFit="1" customWidth="1"/>
    <col min="4" max="4" width="17.54296875" customWidth="1"/>
    <col min="5" max="5" width="12.1796875" customWidth="1"/>
    <col min="11" max="11" width="12.81640625" bestFit="1" customWidth="1"/>
  </cols>
  <sheetData>
    <row r="1" spans="1:13" ht="18.5" x14ac:dyDescent="0.45">
      <c r="I1" s="58" t="s">
        <v>44</v>
      </c>
      <c r="J1" s="58"/>
      <c r="K1" s="58"/>
      <c r="L1" s="58"/>
      <c r="M1" s="21"/>
    </row>
    <row r="2" spans="1:13" ht="15" thickBot="1" x14ac:dyDescent="0.4">
      <c r="B2" s="12" t="s">
        <v>30</v>
      </c>
      <c r="C2" s="12" t="s">
        <v>19</v>
      </c>
      <c r="D2" s="12" t="s">
        <v>24</v>
      </c>
      <c r="E2" s="12" t="s">
        <v>22</v>
      </c>
      <c r="F2" s="18" t="s">
        <v>32</v>
      </c>
      <c r="I2" s="12" t="s">
        <v>23</v>
      </c>
      <c r="J2" s="12" t="s">
        <v>41</v>
      </c>
      <c r="K2" s="26" t="s">
        <v>42</v>
      </c>
      <c r="L2" s="12" t="s">
        <v>43</v>
      </c>
      <c r="M2" s="21"/>
    </row>
    <row r="3" spans="1:13" x14ac:dyDescent="0.35">
      <c r="B3" s="52" t="s">
        <v>20</v>
      </c>
      <c r="C3" s="13">
        <v>1</v>
      </c>
      <c r="D3" s="13" t="s">
        <v>25</v>
      </c>
      <c r="E3" s="14">
        <v>50</v>
      </c>
      <c r="F3" s="55">
        <f>SUM(E3:E7)/SUM(E3:E12)</f>
        <v>0.46153846153846156</v>
      </c>
      <c r="I3" s="1" t="s">
        <v>27</v>
      </c>
      <c r="J3" s="1">
        <v>95</v>
      </c>
      <c r="K3" s="28">
        <f>J3*F3</f>
        <v>43.846153846153847</v>
      </c>
      <c r="L3" s="22">
        <f>J3*F8</f>
        <v>51.153846153846153</v>
      </c>
      <c r="M3" s="21"/>
    </row>
    <row r="4" spans="1:13" x14ac:dyDescent="0.35">
      <c r="B4" s="53"/>
      <c r="C4" s="1">
        <v>2</v>
      </c>
      <c r="D4" s="1" t="s">
        <v>28</v>
      </c>
      <c r="E4" s="15">
        <v>10</v>
      </c>
      <c r="F4" s="56"/>
      <c r="I4" s="1" t="s">
        <v>34</v>
      </c>
      <c r="J4" s="1">
        <v>15</v>
      </c>
      <c r="K4" s="28">
        <f>J4*F3</f>
        <v>6.9230769230769234</v>
      </c>
      <c r="L4" s="22">
        <f>J4*F8</f>
        <v>8.0769230769230766</v>
      </c>
      <c r="M4" s="21"/>
    </row>
    <row r="5" spans="1:13" x14ac:dyDescent="0.35">
      <c r="B5" s="53"/>
      <c r="C5" s="1">
        <v>3</v>
      </c>
      <c r="D5" s="1"/>
      <c r="E5" s="15"/>
      <c r="F5" s="56"/>
      <c r="I5" s="1" t="s">
        <v>39</v>
      </c>
      <c r="J5" s="1">
        <v>20</v>
      </c>
      <c r="K5" s="28">
        <f>J5*F3</f>
        <v>9.2307692307692317</v>
      </c>
      <c r="L5" s="22">
        <f>J5*F8</f>
        <v>10.769230769230768</v>
      </c>
      <c r="M5" s="21"/>
    </row>
    <row r="6" spans="1:13" x14ac:dyDescent="0.35">
      <c r="B6" s="53"/>
      <c r="C6" s="1">
        <v>4</v>
      </c>
      <c r="D6" s="1"/>
      <c r="E6" s="15"/>
      <c r="F6" s="56"/>
    </row>
    <row r="7" spans="1:13" ht="15" thickBot="1" x14ac:dyDescent="0.4">
      <c r="B7" s="54"/>
      <c r="C7" s="16">
        <v>5</v>
      </c>
      <c r="D7" s="16"/>
      <c r="E7" s="17"/>
      <c r="F7" s="57"/>
    </row>
    <row r="8" spans="1:13" x14ac:dyDescent="0.35">
      <c r="B8" s="52" t="s">
        <v>21</v>
      </c>
      <c r="C8" s="13">
        <v>1</v>
      </c>
      <c r="D8" s="13" t="s">
        <v>29</v>
      </c>
      <c r="E8" s="14">
        <v>70</v>
      </c>
      <c r="F8" s="55">
        <f>SUM(E8:E12)/SUM(E3:E12)</f>
        <v>0.53846153846153844</v>
      </c>
    </row>
    <row r="9" spans="1:13" x14ac:dyDescent="0.35">
      <c r="B9" s="53"/>
      <c r="C9" s="1">
        <v>2</v>
      </c>
      <c r="D9" s="1"/>
      <c r="E9" s="15"/>
      <c r="F9" s="56"/>
    </row>
    <row r="10" spans="1:13" x14ac:dyDescent="0.35">
      <c r="B10" s="53"/>
      <c r="C10" s="1">
        <v>3</v>
      </c>
      <c r="D10" s="1"/>
      <c r="E10" s="15"/>
      <c r="F10" s="56"/>
    </row>
    <row r="11" spans="1:13" x14ac:dyDescent="0.35">
      <c r="B11" s="53"/>
      <c r="C11" s="1">
        <v>4</v>
      </c>
      <c r="D11" s="1"/>
      <c r="E11" s="15"/>
      <c r="F11" s="56"/>
    </row>
    <row r="12" spans="1:13" ht="15" thickBot="1" x14ac:dyDescent="0.4">
      <c r="B12" s="54"/>
      <c r="C12" s="16">
        <v>5</v>
      </c>
      <c r="D12" s="16"/>
      <c r="E12" s="17"/>
      <c r="F12" s="57"/>
    </row>
    <row r="14" spans="1:13" x14ac:dyDescent="0.35">
      <c r="D14" s="3" t="s">
        <v>37</v>
      </c>
      <c r="E14" s="5">
        <f>SUM(E3:E12)</f>
        <v>130</v>
      </c>
      <c r="I14" s="3" t="s">
        <v>37</v>
      </c>
      <c r="J14" s="5">
        <f>SUM(J3:J12)</f>
        <v>130</v>
      </c>
      <c r="K14" s="5">
        <f t="shared" ref="K14:L14" si="0">SUM(K3:K12)</f>
        <v>60.000000000000007</v>
      </c>
      <c r="L14" s="23">
        <f t="shared" si="0"/>
        <v>70</v>
      </c>
    </row>
    <row r="16" spans="1:13" x14ac:dyDescent="0.35">
      <c r="A16" s="64" t="s">
        <v>108</v>
      </c>
      <c r="B16" s="64"/>
      <c r="C16" s="64"/>
      <c r="D16" s="64"/>
      <c r="E16" s="64"/>
      <c r="F16" s="64"/>
    </row>
    <row r="17" spans="1:6" x14ac:dyDescent="0.35">
      <c r="A17" s="64"/>
      <c r="B17" s="64"/>
      <c r="C17" s="64"/>
      <c r="D17" s="64"/>
      <c r="E17" s="64"/>
      <c r="F17" s="64"/>
    </row>
    <row r="18" spans="1:6" x14ac:dyDescent="0.35">
      <c r="A18" s="64"/>
      <c r="B18" s="64"/>
      <c r="C18" s="64"/>
      <c r="D18" s="64"/>
      <c r="E18" s="64"/>
      <c r="F18" s="64"/>
    </row>
  </sheetData>
  <mergeCells count="6">
    <mergeCell ref="A16:F18"/>
    <mergeCell ref="I1:L1"/>
    <mergeCell ref="B3:B7"/>
    <mergeCell ref="F3:F7"/>
    <mergeCell ref="B8:B12"/>
    <mergeCell ref="F8:F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8C4-30CC-4468-A9EA-2F9F48ACBCD9}">
  <dimension ref="B2:M25"/>
  <sheetViews>
    <sheetView topLeftCell="A6" zoomScale="69" workbookViewId="0">
      <selection activeCell="B23" sqref="B23:G25"/>
    </sheetView>
  </sheetViews>
  <sheetFormatPr baseColWidth="10" defaultColWidth="11.453125" defaultRowHeight="14.5" x14ac:dyDescent="0.35"/>
  <cols>
    <col min="3" max="3" width="5.26953125" bestFit="1" customWidth="1"/>
    <col min="4" max="4" width="17.54296875" customWidth="1"/>
    <col min="5" max="5" width="12.1796875" customWidth="1"/>
    <col min="8" max="8" width="12.81640625" bestFit="1" customWidth="1"/>
    <col min="12" max="12" width="12.81640625" bestFit="1" customWidth="1"/>
  </cols>
  <sheetData>
    <row r="2" spans="2:13" ht="15" thickBot="1" x14ac:dyDescent="0.4">
      <c r="B2" s="12" t="s">
        <v>30</v>
      </c>
      <c r="C2" s="12" t="s">
        <v>19</v>
      </c>
      <c r="D2" s="12" t="s">
        <v>24</v>
      </c>
      <c r="E2" s="12" t="s">
        <v>22</v>
      </c>
      <c r="F2" s="29" t="s">
        <v>68</v>
      </c>
      <c r="G2" s="12" t="s">
        <v>70</v>
      </c>
      <c r="H2" s="18" t="s">
        <v>69</v>
      </c>
      <c r="J2" s="12" t="s">
        <v>23</v>
      </c>
      <c r="K2" s="12" t="s">
        <v>41</v>
      </c>
      <c r="L2" s="27" t="s">
        <v>42</v>
      </c>
    </row>
    <row r="3" spans="2:13" ht="15" thickBot="1" x14ac:dyDescent="0.4">
      <c r="B3" s="52" t="s">
        <v>20</v>
      </c>
      <c r="C3" s="13">
        <v>1</v>
      </c>
      <c r="D3" s="13" t="s">
        <v>78</v>
      </c>
      <c r="E3" s="14">
        <v>50</v>
      </c>
      <c r="F3" s="1">
        <v>40</v>
      </c>
      <c r="G3" s="14">
        <f>E3*1000*F3</f>
        <v>2000000</v>
      </c>
      <c r="H3" s="59">
        <f>SUM(G3:G7)/SUM(G3:G12)</f>
        <v>0.37037037037037035</v>
      </c>
      <c r="J3" t="s">
        <v>27</v>
      </c>
      <c r="K3" s="3">
        <v>95</v>
      </c>
      <c r="L3" s="28">
        <f>K3*H3</f>
        <v>35.185185185185183</v>
      </c>
      <c r="M3" t="s">
        <v>66</v>
      </c>
    </row>
    <row r="4" spans="2:13" x14ac:dyDescent="0.35">
      <c r="B4" s="53"/>
      <c r="C4" s="1">
        <v>2</v>
      </c>
      <c r="D4" s="1" t="s">
        <v>28</v>
      </c>
      <c r="E4" s="15">
        <v>10</v>
      </c>
      <c r="F4" s="1">
        <v>120</v>
      </c>
      <c r="G4" s="14">
        <f>E4*1000*F4</f>
        <v>1200000</v>
      </c>
      <c r="H4" s="60"/>
      <c r="J4" t="s">
        <v>34</v>
      </c>
      <c r="K4" s="3">
        <v>15</v>
      </c>
      <c r="L4" s="28">
        <f>K4*H3</f>
        <v>5.5555555555555554</v>
      </c>
      <c r="M4" t="s">
        <v>67</v>
      </c>
    </row>
    <row r="5" spans="2:13" x14ac:dyDescent="0.35">
      <c r="B5" s="53"/>
      <c r="C5" s="1">
        <v>3</v>
      </c>
      <c r="D5" s="1"/>
      <c r="E5" s="15"/>
      <c r="G5" s="15"/>
      <c r="H5" s="60"/>
      <c r="J5" t="s">
        <v>39</v>
      </c>
      <c r="K5" s="1">
        <v>20</v>
      </c>
      <c r="L5" s="21">
        <f>K5*H3</f>
        <v>7.4074074074074066</v>
      </c>
    </row>
    <row r="6" spans="2:13" x14ac:dyDescent="0.35">
      <c r="B6" s="53"/>
      <c r="C6" s="1">
        <v>4</v>
      </c>
      <c r="D6" s="1"/>
      <c r="E6" s="15"/>
      <c r="F6" s="24"/>
      <c r="G6" s="15"/>
      <c r="H6" s="60"/>
    </row>
    <row r="7" spans="2:13" ht="15" thickBot="1" x14ac:dyDescent="0.4">
      <c r="B7" s="54"/>
      <c r="C7" s="16">
        <v>5</v>
      </c>
      <c r="D7" s="16"/>
      <c r="E7" s="17"/>
      <c r="F7" s="24"/>
      <c r="G7" s="17"/>
      <c r="H7" s="61"/>
    </row>
    <row r="8" spans="2:13" x14ac:dyDescent="0.35">
      <c r="B8" s="52" t="s">
        <v>21</v>
      </c>
      <c r="C8" s="13">
        <v>1</v>
      </c>
      <c r="D8" s="13" t="s">
        <v>29</v>
      </c>
      <c r="E8" s="14">
        <v>70</v>
      </c>
      <c r="F8" s="1">
        <v>42</v>
      </c>
      <c r="G8" s="14">
        <f>E8*1000*F8</f>
        <v>2940000</v>
      </c>
      <c r="H8" s="59">
        <f>SUM(G8:G12)/SUM(G3:G12)</f>
        <v>0.62962962962962965</v>
      </c>
    </row>
    <row r="9" spans="2:13" x14ac:dyDescent="0.35">
      <c r="B9" s="53"/>
      <c r="C9" s="1">
        <v>2</v>
      </c>
      <c r="D9" s="1" t="s">
        <v>73</v>
      </c>
      <c r="E9" s="15"/>
      <c r="F9" s="24"/>
      <c r="G9" s="15">
        <v>2500000</v>
      </c>
      <c r="H9" s="60"/>
    </row>
    <row r="10" spans="2:13" x14ac:dyDescent="0.35">
      <c r="B10" s="53"/>
      <c r="C10" s="1">
        <v>3</v>
      </c>
      <c r="D10" s="1"/>
      <c r="E10" s="15"/>
      <c r="F10" s="24"/>
      <c r="G10" s="15"/>
      <c r="H10" s="60"/>
    </row>
    <row r="11" spans="2:13" x14ac:dyDescent="0.35">
      <c r="B11" s="53"/>
      <c r="C11" s="1">
        <v>4</v>
      </c>
      <c r="D11" s="1"/>
      <c r="E11" s="15"/>
      <c r="F11" s="24"/>
      <c r="G11" s="15"/>
      <c r="H11" s="60"/>
    </row>
    <row r="12" spans="2:13" ht="15" thickBot="1" x14ac:dyDescent="0.4">
      <c r="B12" s="54"/>
      <c r="C12" s="16">
        <v>5</v>
      </c>
      <c r="D12" s="16"/>
      <c r="E12" s="17"/>
      <c r="F12" s="24"/>
      <c r="G12" s="17"/>
      <c r="H12" s="61"/>
    </row>
    <row r="14" spans="2:13" x14ac:dyDescent="0.35">
      <c r="D14" s="3" t="s">
        <v>37</v>
      </c>
      <c r="E14" s="5">
        <f>SUM(E3:E12)</f>
        <v>130</v>
      </c>
    </row>
    <row r="15" spans="2:13" x14ac:dyDescent="0.35">
      <c r="B15" t="s">
        <v>72</v>
      </c>
    </row>
    <row r="17" spans="2:7" x14ac:dyDescent="0.35">
      <c r="B17" t="s">
        <v>77</v>
      </c>
    </row>
    <row r="18" spans="2:7" x14ac:dyDescent="0.35">
      <c r="B18" t="s">
        <v>74</v>
      </c>
    </row>
    <row r="19" spans="2:7" x14ac:dyDescent="0.35">
      <c r="B19" t="s">
        <v>75</v>
      </c>
    </row>
    <row r="20" spans="2:7" x14ac:dyDescent="0.35">
      <c r="B20" t="s">
        <v>76</v>
      </c>
    </row>
    <row r="21" spans="2:7" x14ac:dyDescent="0.35">
      <c r="B21" t="s">
        <v>71</v>
      </c>
    </row>
    <row r="23" spans="2:7" x14ac:dyDescent="0.35">
      <c r="B23" s="64" t="s">
        <v>108</v>
      </c>
      <c r="C23" s="64"/>
      <c r="D23" s="64"/>
      <c r="E23" s="64"/>
      <c r="F23" s="64"/>
      <c r="G23" s="64"/>
    </row>
    <row r="24" spans="2:7" x14ac:dyDescent="0.35">
      <c r="B24" s="64"/>
      <c r="C24" s="64"/>
      <c r="D24" s="64"/>
      <c r="E24" s="64"/>
      <c r="F24" s="64"/>
      <c r="G24" s="64"/>
    </row>
    <row r="25" spans="2:7" x14ac:dyDescent="0.35">
      <c r="B25" s="64"/>
      <c r="C25" s="64"/>
      <c r="D25" s="64"/>
      <c r="E25" s="64"/>
      <c r="F25" s="64"/>
      <c r="G25" s="64"/>
    </row>
  </sheetData>
  <mergeCells count="5">
    <mergeCell ref="B3:B7"/>
    <mergeCell ref="H3:H7"/>
    <mergeCell ref="B8:B12"/>
    <mergeCell ref="H8:H12"/>
    <mergeCell ref="B23:G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29F3-A353-403C-8C7C-EE6B99C8B036}">
  <dimension ref="A1:O23"/>
  <sheetViews>
    <sheetView zoomScale="69" workbookViewId="0">
      <selection activeCell="B21" sqref="B21:G23"/>
    </sheetView>
  </sheetViews>
  <sheetFormatPr baseColWidth="10" defaultColWidth="11.453125" defaultRowHeight="14.5" x14ac:dyDescent="0.35"/>
  <cols>
    <col min="3" max="3" width="5.26953125" bestFit="1" customWidth="1"/>
    <col min="4" max="4" width="17.54296875" customWidth="1"/>
    <col min="5" max="5" width="12.1796875" customWidth="1"/>
    <col min="8" max="8" width="10.453125" customWidth="1"/>
    <col min="9" max="9" width="11.1796875" bestFit="1" customWidth="1"/>
    <col min="13" max="13" width="8.54296875" customWidth="1"/>
    <col min="14" max="14" width="15.453125" customWidth="1"/>
  </cols>
  <sheetData>
    <row r="1" spans="1:15" ht="19" thickBot="1" x14ac:dyDescent="0.5">
      <c r="H1" s="49" t="s">
        <v>45</v>
      </c>
      <c r="I1" s="51"/>
      <c r="J1" s="51"/>
      <c r="K1" s="51"/>
      <c r="L1" s="51"/>
      <c r="M1" s="51"/>
      <c r="N1" s="51"/>
      <c r="O1" s="51"/>
    </row>
    <row r="2" spans="1:15" ht="15" thickBot="1" x14ac:dyDescent="0.4">
      <c r="B2" s="12" t="s">
        <v>30</v>
      </c>
      <c r="C2" s="12" t="s">
        <v>19</v>
      </c>
      <c r="D2" s="12" t="s">
        <v>24</v>
      </c>
      <c r="E2" s="12" t="s">
        <v>22</v>
      </c>
      <c r="F2" s="18" t="s">
        <v>32</v>
      </c>
      <c r="H2" s="62" t="s">
        <v>33</v>
      </c>
      <c r="I2" s="62"/>
      <c r="J2" s="62"/>
      <c r="L2" s="12" t="s">
        <v>30</v>
      </c>
      <c r="M2" s="12" t="s">
        <v>31</v>
      </c>
      <c r="N2" s="12" t="s">
        <v>24</v>
      </c>
      <c r="O2" s="12" t="s">
        <v>40</v>
      </c>
    </row>
    <row r="3" spans="1:15" x14ac:dyDescent="0.35">
      <c r="B3" s="52" t="s">
        <v>20</v>
      </c>
      <c r="C3" s="13">
        <v>1</v>
      </c>
      <c r="D3" s="13" t="s">
        <v>25</v>
      </c>
      <c r="E3" s="14">
        <v>50</v>
      </c>
      <c r="F3" s="55">
        <f>SUM(E3:E7)/SUM(E3:E12)</f>
        <v>0.46153846153846156</v>
      </c>
      <c r="H3" t="s">
        <v>19</v>
      </c>
      <c r="I3" t="s">
        <v>31</v>
      </c>
      <c r="J3" t="s">
        <v>36</v>
      </c>
      <c r="L3" s="52" t="s">
        <v>20</v>
      </c>
      <c r="M3" s="13">
        <v>1</v>
      </c>
      <c r="N3" s="13" t="s">
        <v>26</v>
      </c>
      <c r="O3" s="30">
        <f>E3*J4</f>
        <v>30</v>
      </c>
    </row>
    <row r="4" spans="1:15" x14ac:dyDescent="0.35">
      <c r="B4" s="53"/>
      <c r="C4" s="1">
        <v>2</v>
      </c>
      <c r="D4" s="1" t="s">
        <v>28</v>
      </c>
      <c r="E4" s="15">
        <v>10</v>
      </c>
      <c r="F4" s="56"/>
      <c r="H4" t="s">
        <v>25</v>
      </c>
      <c r="I4" t="s">
        <v>26</v>
      </c>
      <c r="J4" s="19">
        <v>0.6</v>
      </c>
      <c r="L4" s="53"/>
      <c r="M4" s="1">
        <v>2</v>
      </c>
      <c r="N4" s="1" t="s">
        <v>35</v>
      </c>
      <c r="O4" s="31">
        <f>E3*J5</f>
        <v>7.5</v>
      </c>
    </row>
    <row r="5" spans="1:15" x14ac:dyDescent="0.35">
      <c r="B5" s="53"/>
      <c r="C5" s="1">
        <v>3</v>
      </c>
      <c r="D5" s="1"/>
      <c r="E5" s="15"/>
      <c r="F5" s="56"/>
      <c r="H5" t="s">
        <v>25</v>
      </c>
      <c r="I5" t="s">
        <v>35</v>
      </c>
      <c r="J5" s="19">
        <v>0.15</v>
      </c>
      <c r="L5" s="53"/>
      <c r="M5" s="1">
        <v>3</v>
      </c>
      <c r="N5" s="1" t="s">
        <v>38</v>
      </c>
      <c r="O5" s="31">
        <f>SUM(E3:E7)-SUM(O3:O4)</f>
        <v>22.5</v>
      </c>
    </row>
    <row r="6" spans="1:15" x14ac:dyDescent="0.35">
      <c r="B6" s="53"/>
      <c r="C6" s="1">
        <v>4</v>
      </c>
      <c r="D6" s="1"/>
      <c r="E6" s="15"/>
      <c r="F6" s="56"/>
      <c r="H6" t="s">
        <v>29</v>
      </c>
      <c r="I6" t="s">
        <v>26</v>
      </c>
      <c r="J6" s="19">
        <v>0.7</v>
      </c>
      <c r="L6" s="53"/>
      <c r="M6" s="1">
        <v>4</v>
      </c>
      <c r="N6" s="1"/>
      <c r="O6" s="1"/>
    </row>
    <row r="7" spans="1:15" ht="15" thickBot="1" x14ac:dyDescent="0.4">
      <c r="B7" s="54"/>
      <c r="C7" s="16">
        <v>5</v>
      </c>
      <c r="D7" s="16"/>
      <c r="E7" s="17"/>
      <c r="F7" s="57"/>
      <c r="H7" t="s">
        <v>29</v>
      </c>
      <c r="I7" t="s">
        <v>34</v>
      </c>
      <c r="J7" s="19">
        <v>0.25</v>
      </c>
      <c r="L7" s="54"/>
      <c r="M7" s="16">
        <v>5</v>
      </c>
      <c r="N7" s="16"/>
      <c r="O7" s="16"/>
    </row>
    <row r="8" spans="1:15" x14ac:dyDescent="0.35">
      <c r="B8" s="52" t="s">
        <v>21</v>
      </c>
      <c r="C8" s="13">
        <v>1</v>
      </c>
      <c r="D8" s="13" t="s">
        <v>29</v>
      </c>
      <c r="E8" s="14">
        <v>70</v>
      </c>
      <c r="F8" s="55">
        <f>SUM(E8:E12)/SUM(E3:E12)</f>
        <v>0.53846153846153844</v>
      </c>
      <c r="L8" s="52" t="s">
        <v>21</v>
      </c>
      <c r="M8" s="13">
        <v>1</v>
      </c>
      <c r="N8" s="13" t="s">
        <v>27</v>
      </c>
      <c r="O8" s="13">
        <f>E8*J6</f>
        <v>49</v>
      </c>
    </row>
    <row r="9" spans="1:15" x14ac:dyDescent="0.35">
      <c r="B9" s="53"/>
      <c r="C9" s="1">
        <v>2</v>
      </c>
      <c r="D9" s="1"/>
      <c r="E9" s="15"/>
      <c r="F9" s="56"/>
      <c r="L9" s="53"/>
      <c r="M9" s="1">
        <v>2</v>
      </c>
      <c r="N9" s="1" t="s">
        <v>34</v>
      </c>
      <c r="O9" s="1">
        <f>E8*J7</f>
        <v>17.5</v>
      </c>
    </row>
    <row r="10" spans="1:15" x14ac:dyDescent="0.35">
      <c r="B10" s="53"/>
      <c r="C10" s="1">
        <v>3</v>
      </c>
      <c r="D10" s="1"/>
      <c r="E10" s="15"/>
      <c r="F10" s="56"/>
      <c r="L10" s="53"/>
      <c r="M10" s="1">
        <v>3</v>
      </c>
      <c r="N10" s="1" t="s">
        <v>39</v>
      </c>
      <c r="O10" s="1">
        <f>SUM(E8:E12)-SUM(O8:O9)</f>
        <v>3.5</v>
      </c>
    </row>
    <row r="11" spans="1:15" x14ac:dyDescent="0.35">
      <c r="B11" s="53"/>
      <c r="C11" s="1">
        <v>4</v>
      </c>
      <c r="D11" s="1"/>
      <c r="E11" s="15"/>
      <c r="F11" s="56"/>
      <c r="L11" s="53"/>
      <c r="M11" s="1">
        <v>4</v>
      </c>
      <c r="N11" s="1"/>
      <c r="O11" s="1"/>
    </row>
    <row r="12" spans="1:15" ht="15" thickBot="1" x14ac:dyDescent="0.4">
      <c r="B12" s="54"/>
      <c r="C12" s="16">
        <v>5</v>
      </c>
      <c r="D12" s="16"/>
      <c r="E12" s="17"/>
      <c r="F12" s="57"/>
      <c r="L12" s="54"/>
      <c r="M12" s="16">
        <v>5</v>
      </c>
      <c r="N12" s="16"/>
      <c r="O12" s="16"/>
    </row>
    <row r="14" spans="1:15" x14ac:dyDescent="0.35">
      <c r="D14" s="3" t="s">
        <v>37</v>
      </c>
      <c r="E14" s="5">
        <f>SUM(E3:E12)</f>
        <v>130</v>
      </c>
    </row>
    <row r="16" spans="1:15" x14ac:dyDescent="0.35">
      <c r="A16" t="s">
        <v>47</v>
      </c>
    </row>
    <row r="17" spans="1:7" x14ac:dyDescent="0.35">
      <c r="A17" t="s">
        <v>48</v>
      </c>
    </row>
    <row r="18" spans="1:7" x14ac:dyDescent="0.35">
      <c r="A18" t="s">
        <v>49</v>
      </c>
    </row>
    <row r="19" spans="1:7" x14ac:dyDescent="0.35">
      <c r="A19" t="s">
        <v>50</v>
      </c>
    </row>
    <row r="21" spans="1:7" x14ac:dyDescent="0.35">
      <c r="B21" s="64" t="s">
        <v>108</v>
      </c>
      <c r="C21" s="64"/>
      <c r="D21" s="64"/>
      <c r="E21" s="64"/>
      <c r="F21" s="64"/>
      <c r="G21" s="64"/>
    </row>
    <row r="22" spans="1:7" x14ac:dyDescent="0.35">
      <c r="B22" s="64"/>
      <c r="C22" s="64"/>
      <c r="D22" s="64"/>
      <c r="E22" s="64"/>
      <c r="F22" s="64"/>
      <c r="G22" s="64"/>
    </row>
    <row r="23" spans="1:7" x14ac:dyDescent="0.35">
      <c r="B23" s="64"/>
      <c r="C23" s="64"/>
      <c r="D23" s="64"/>
      <c r="E23" s="64"/>
      <c r="F23" s="64"/>
      <c r="G23" s="64"/>
    </row>
  </sheetData>
  <mergeCells count="9">
    <mergeCell ref="B21:G23"/>
    <mergeCell ref="B8:B12"/>
    <mergeCell ref="F8:F12"/>
    <mergeCell ref="L8:L12"/>
    <mergeCell ref="H1:O1"/>
    <mergeCell ref="H2:J2"/>
    <mergeCell ref="B3:B7"/>
    <mergeCell ref="F3:F7"/>
    <mergeCell ref="L3:L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3" ma:contentTypeDescription="Crée un document." ma:contentTypeScope="" ma:versionID="75be5d4c3bfd4e4d90ef7296d8d585a2">
  <xsd:schema xmlns:xsd="http://www.w3.org/2001/XMLSchema" xmlns:xs="http://www.w3.org/2001/XMLSchema" xmlns:p="http://schemas.microsoft.com/office/2006/metadata/properties" xmlns:ns2="86c84ead-a0fe-42c4-9241-7dc7b16771f5" xmlns:ns3="4091a71b-b90d-4c6b-be3b-60e98b61fde7" targetNamespace="http://schemas.microsoft.com/office/2006/metadata/properties" ma:root="true" ma:fieldsID="7d14ec68c11154d6db6abcb41b1a76ba" ns2:_="" ns3:_=""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  <SharedWithUsers xmlns="4091a71b-b90d-4c6b-be3b-60e98b61fde7">
      <UserInfo>
        <DisplayName/>
        <AccountId xsi:nil="true"/>
        <AccountType/>
      </UserInfo>
    </SharedWithUsers>
    <MediaLengthInSeconds xmlns="86c84ead-a0fe-42c4-9241-7dc7b16771f5" xsi:nil="true"/>
  </documentManagement>
</p:properties>
</file>

<file path=customXml/itemProps1.xml><?xml version="1.0" encoding="utf-8"?>
<ds:datastoreItem xmlns:ds="http://schemas.openxmlformats.org/officeDocument/2006/customXml" ds:itemID="{798E83C7-9BB0-44E0-A7DC-0D0326442E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622567-79B3-4484-817D-4AA2A2782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1BB7B1-5CF0-4193-9CE9-B987DD01BB3B}">
  <ds:schemaRefs>
    <ds:schemaRef ds:uri="http://schemas.microsoft.com/office/2006/metadata/properties"/>
    <ds:schemaRef ds:uri="http://schemas.microsoft.com/office/infopath/2007/PartnerControls"/>
    <ds:schemaRef ds:uri="4091a71b-b90d-4c6b-be3b-60e98b61fde7"/>
    <ds:schemaRef ds:uri="86c84ead-a0fe-42c4-9241-7dc7b16771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Co-processing Input attribution</vt:lpstr>
      <vt:lpstr>Co-processing Input FCC</vt:lpstr>
      <vt:lpstr>Co-processing Input HDS</vt:lpstr>
      <vt:lpstr>YIELD BALANCE M-A HDS</vt:lpstr>
      <vt:lpstr>YIELD BALANCE M-A FCC</vt:lpstr>
      <vt:lpstr>MASS BALANCE</vt:lpstr>
      <vt:lpstr>ENERGY BALANCE</vt:lpstr>
      <vt:lpstr>YIELD BALANCE M-B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 DA SILVA E SERA</dc:creator>
  <cp:lastModifiedBy>2BS</cp:lastModifiedBy>
  <dcterms:created xsi:type="dcterms:W3CDTF">2020-02-14T15:00:54Z</dcterms:created>
  <dcterms:modified xsi:type="dcterms:W3CDTF">2025-01-10T16:21:04Z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0x010100295BC3561AE5F545AA7AA27756A87010</vt:lpwstr>
  </property>
  <property fmtid="{D5CDD505-2E9C-101B-9397-08002B2CF9AE}" pid="3" name="Order">
    <vt:r8>0</vt:r8>
  </property>
  <property fmtid="{D5CDD505-2E9C-101B-9397-08002B2CF9AE}" pid="4" name="xd_Signature">
    <vt:bool>false</vt:bool>
  </property>
  <property fmtid="{D5CDD505-2E9C-101B-9397-08002B2CF9AE}" pid="5" name="GUID">
    <vt:lpwstr>620270b9-d587-4faa-9d04-0ac6f4e5df3a</vt:lpwstr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